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020" windowHeight="6210" tabRatio="668" activeTab="0"/>
  </bookViews>
  <sheets>
    <sheet name="Introduction" sheetId="1" r:id="rId1"/>
    <sheet name="Correlation" sheetId="2" r:id="rId2"/>
    <sheet name="Regression (1)" sheetId="3" r:id="rId3"/>
    <sheet name="Regression (2)" sheetId="4" r:id="rId4"/>
    <sheet name="Regression (3)" sheetId="5" r:id="rId5"/>
    <sheet name="Instructions" sheetId="6" r:id="rId6"/>
  </sheets>
  <definedNames/>
  <calcPr fullCalcOnLoad="1"/>
</workbook>
</file>

<file path=xl/sharedStrings.xml><?xml version="1.0" encoding="utf-8"?>
<sst xmlns="http://schemas.openxmlformats.org/spreadsheetml/2006/main" count="114" uniqueCount="52">
  <si>
    <r>
      <t>x</t>
    </r>
    <r>
      <rPr>
        <i/>
        <vertAlign val="subscript"/>
        <sz val="12"/>
        <rFont val="Times New Roman"/>
        <family val="1"/>
      </rPr>
      <t>i</t>
    </r>
  </si>
  <si>
    <r>
      <t>x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>-x</t>
    </r>
  </si>
  <si>
    <r>
      <t>y</t>
    </r>
    <r>
      <rPr>
        <i/>
        <vertAlign val="subscript"/>
        <sz val="12"/>
        <rFont val="Times New Roman"/>
        <family val="1"/>
      </rPr>
      <t>i</t>
    </r>
  </si>
  <si>
    <t>Mean</t>
  </si>
  <si>
    <t>Totals</t>
  </si>
  <si>
    <r>
      <t>y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>-y</t>
    </r>
  </si>
  <si>
    <r>
      <t>(x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>-x)</t>
    </r>
    <r>
      <rPr>
        <i/>
        <vertAlign val="superscript"/>
        <sz val="12"/>
        <rFont val="Times New Roman"/>
        <family val="1"/>
      </rPr>
      <t>2</t>
    </r>
  </si>
  <si>
    <r>
      <t>(y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>-y)</t>
    </r>
    <r>
      <rPr>
        <i/>
        <vertAlign val="superscript"/>
        <sz val="12"/>
        <rFont val="Times New Roman"/>
        <family val="1"/>
      </rPr>
      <t>2</t>
    </r>
  </si>
  <si>
    <t>r =</t>
  </si>
  <si>
    <t>n =</t>
  </si>
  <si>
    <r>
      <t>(x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>-x)(y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>-y)</t>
    </r>
  </si>
  <si>
    <r>
      <t>x</t>
    </r>
    <r>
      <rPr>
        <i/>
        <vertAlign val="superscript"/>
        <sz val="12"/>
        <rFont val="Times New Roman"/>
        <family val="1"/>
      </rPr>
      <t>2</t>
    </r>
  </si>
  <si>
    <r>
      <t>y</t>
    </r>
    <r>
      <rPr>
        <i/>
        <vertAlign val="superscript"/>
        <sz val="12"/>
        <rFont val="Times New Roman"/>
        <family val="1"/>
      </rPr>
      <t>2</t>
    </r>
  </si>
  <si>
    <r>
      <t>x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>y</t>
    </r>
    <r>
      <rPr>
        <i/>
        <vertAlign val="subscript"/>
        <sz val="12"/>
        <rFont val="Times New Roman"/>
        <family val="1"/>
      </rPr>
      <t>i</t>
    </r>
  </si>
  <si>
    <r>
      <t>S</t>
    </r>
    <r>
      <rPr>
        <i/>
        <vertAlign val="subscript"/>
        <sz val="12"/>
        <rFont val="Times New Roman"/>
        <family val="1"/>
      </rPr>
      <t>xx</t>
    </r>
    <r>
      <rPr>
        <i/>
        <sz val="12"/>
        <rFont val="Times New Roman"/>
        <family val="1"/>
      </rPr>
      <t>=</t>
    </r>
  </si>
  <si>
    <r>
      <t>S</t>
    </r>
    <r>
      <rPr>
        <i/>
        <vertAlign val="subscript"/>
        <sz val="12"/>
        <rFont val="Times New Roman"/>
        <family val="1"/>
      </rPr>
      <t>xy</t>
    </r>
    <r>
      <rPr>
        <i/>
        <sz val="12"/>
        <rFont val="Times New Roman"/>
        <family val="1"/>
      </rPr>
      <t>=</t>
    </r>
  </si>
  <si>
    <r>
      <t>S</t>
    </r>
    <r>
      <rPr>
        <i/>
        <vertAlign val="subscript"/>
        <sz val="12"/>
        <rFont val="Times New Roman"/>
        <family val="1"/>
      </rPr>
      <t>yy</t>
    </r>
    <r>
      <rPr>
        <i/>
        <sz val="12"/>
        <rFont val="Times New Roman"/>
        <family val="1"/>
      </rPr>
      <t>=</t>
    </r>
  </si>
  <si>
    <t>b =</t>
  </si>
  <si>
    <t>a =</t>
  </si>
  <si>
    <t xml:space="preserve">y = </t>
  </si>
  <si>
    <t>a+bx</t>
  </si>
  <si>
    <t>(built in function)</t>
  </si>
  <si>
    <r>
      <t>e</t>
    </r>
    <r>
      <rPr>
        <i/>
        <vertAlign val="subscript"/>
        <sz val="12"/>
        <rFont val="Times New Roman"/>
        <family val="1"/>
      </rPr>
      <t>i</t>
    </r>
  </si>
  <si>
    <r>
      <t>e</t>
    </r>
    <r>
      <rPr>
        <i/>
        <vertAlign val="subscript"/>
        <sz val="12"/>
        <rFont val="Times New Roman"/>
        <family val="1"/>
      </rPr>
      <t>i</t>
    </r>
    <r>
      <rPr>
        <i/>
        <vertAlign val="superscript"/>
        <sz val="12"/>
        <rFont val="Times New Roman"/>
        <family val="1"/>
      </rPr>
      <t>2</t>
    </r>
  </si>
  <si>
    <r>
      <t xml:space="preserve">predicted </t>
    </r>
    <r>
      <rPr>
        <i/>
        <sz val="12"/>
        <rFont val="Times New Roman"/>
        <family val="1"/>
      </rPr>
      <t>y</t>
    </r>
    <r>
      <rPr>
        <i/>
        <vertAlign val="subscript"/>
        <sz val="12"/>
        <rFont val="Times New Roman"/>
        <family val="1"/>
      </rPr>
      <t>i</t>
    </r>
  </si>
  <si>
    <t>Least squares regression line</t>
  </si>
  <si>
    <t>Predicted line</t>
  </si>
  <si>
    <t>leastsqs reg</t>
  </si>
  <si>
    <t>Gradient</t>
  </si>
  <si>
    <t>Intercept</t>
  </si>
  <si>
    <t>y on x</t>
  </si>
  <si>
    <t>x on y</t>
  </si>
  <si>
    <t>a' =</t>
  </si>
  <si>
    <t>b' =</t>
  </si>
  <si>
    <t>a'+b'y</t>
  </si>
  <si>
    <t>Least squares regression lines</t>
  </si>
  <si>
    <t>Correlation</t>
  </si>
  <si>
    <t>and</t>
  </si>
  <si>
    <t>Regression</t>
  </si>
  <si>
    <t>Refer to the instructions for help</t>
  </si>
  <si>
    <t>Email: mrmartin@mymathsteacher.co.uk</t>
  </si>
  <si>
    <t>Your task is to minimise this number</t>
  </si>
  <si>
    <r>
      <t>x</t>
    </r>
    <r>
      <rPr>
        <sz val="12"/>
        <color indexed="49"/>
        <rFont val="Times New Roman"/>
        <family val="1"/>
      </rPr>
      <t xml:space="preserve"> =</t>
    </r>
  </si>
  <si>
    <r>
      <t>ONLY</t>
    </r>
    <r>
      <rPr>
        <sz val="12"/>
        <color indexed="62"/>
        <rFont val="Times New Roman"/>
        <family val="1"/>
      </rPr>
      <t xml:space="preserve"> change numbers in blue</t>
    </r>
  </si>
  <si>
    <r>
      <t xml:space="preserve">To change axis scales: Right-click on the axis then choose </t>
    </r>
    <r>
      <rPr>
        <sz val="11"/>
        <rFont val="Courier New"/>
        <family val="3"/>
      </rPr>
      <t>Format Axis…</t>
    </r>
    <r>
      <rPr>
        <sz val="12"/>
        <rFont val="Times New Roman"/>
        <family val="1"/>
      </rPr>
      <t xml:space="preserve"> Select the </t>
    </r>
    <r>
      <rPr>
        <sz val="11"/>
        <rFont val="Courier New"/>
        <family val="3"/>
      </rPr>
      <t>Scale</t>
    </r>
    <r>
      <rPr>
        <sz val="12"/>
        <rFont val="Times New Roman"/>
        <family val="1"/>
      </rPr>
      <t xml:space="preserve"> tab.  Enter appropriate values for the maximum and minimum.</t>
    </r>
  </si>
  <si>
    <t>© 2003 Andrew Martin</t>
  </si>
  <si>
    <t>Pearson's product 
moment correlation coefficient</t>
  </si>
  <si>
    <r>
      <t>e</t>
    </r>
    <r>
      <rPr>
        <i/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- The vertical derivation </t>
    </r>
    <r>
      <rPr>
        <i/>
        <sz val="12"/>
        <rFont val="Times New Roman"/>
        <family val="1"/>
      </rPr>
      <t>e</t>
    </r>
    <r>
      <rPr>
        <sz val="12"/>
        <rFont val="Times New Roman"/>
        <family val="1"/>
      </rPr>
      <t xml:space="preserve"> 
of the point </t>
    </r>
    <r>
      <rPr>
        <i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from the line.</t>
    </r>
  </si>
  <si>
    <t>To see how any value is calculated select the cell and view the formulae in the formula bar.</t>
  </si>
  <si>
    <t>don’t forget to lock spreadsheet</t>
  </si>
  <si>
    <t>Move the sliders to change the values of the Gradient and Intercept of your predicted line of best fit on the left and the line will be plotted above.</t>
  </si>
  <si>
    <t>version 1.1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</si>
</sst>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12"/>
      <name val="Times New Roman"/>
      <family val="1"/>
    </font>
    <font>
      <i/>
      <vertAlign val="superscript"/>
      <sz val="12"/>
      <name val="Times New Roman"/>
      <family val="1"/>
    </font>
    <font>
      <sz val="9.25"/>
      <name val="Arial"/>
      <family val="0"/>
    </font>
    <font>
      <b/>
      <i/>
      <sz val="11.5"/>
      <name val="Times New Roman"/>
      <family val="1"/>
    </font>
    <font>
      <b/>
      <i/>
      <vertAlign val="subscript"/>
      <sz val="11.5"/>
      <name val="Times New Roman"/>
      <family val="1"/>
    </font>
    <font>
      <b/>
      <sz val="12"/>
      <color indexed="62"/>
      <name val="Times New Roman"/>
      <family val="1"/>
    </font>
    <font>
      <sz val="11"/>
      <name val="Times New Roman"/>
      <family val="1"/>
    </font>
    <font>
      <sz val="8.5"/>
      <name val="Arial"/>
      <family val="0"/>
    </font>
    <font>
      <b/>
      <i/>
      <sz val="11"/>
      <name val="Times New Roman"/>
      <family val="1"/>
    </font>
    <font>
      <b/>
      <i/>
      <vertAlign val="subscript"/>
      <sz val="11"/>
      <name val="Times New Roman"/>
      <family val="1"/>
    </font>
    <font>
      <sz val="10.25"/>
      <name val="Times New Roman"/>
      <family val="1"/>
    </font>
    <font>
      <i/>
      <sz val="12"/>
      <color indexed="14"/>
      <name val="Times New Roman"/>
      <family val="1"/>
    </font>
    <font>
      <sz val="12"/>
      <color indexed="14"/>
      <name val="Times New Roman"/>
      <family val="1"/>
    </font>
    <font>
      <i/>
      <sz val="12"/>
      <color indexed="11"/>
      <name val="Times New Roman"/>
      <family val="1"/>
    </font>
    <font>
      <sz val="12"/>
      <color indexed="11"/>
      <name val="Times New Roman"/>
      <family val="1"/>
    </font>
    <font>
      <b/>
      <i/>
      <sz val="12"/>
      <color indexed="11"/>
      <name val="Times New Roman"/>
      <family val="1"/>
    </font>
    <font>
      <b/>
      <i/>
      <sz val="12"/>
      <color indexed="14"/>
      <name val="Times New Roman"/>
      <family val="1"/>
    </font>
    <font>
      <sz val="12"/>
      <name val="Arial"/>
      <family val="0"/>
    </font>
    <font>
      <b/>
      <i/>
      <sz val="16.25"/>
      <name val="Times New Roman"/>
      <family val="1"/>
    </font>
    <font>
      <b/>
      <i/>
      <vertAlign val="subscript"/>
      <sz val="16.25"/>
      <name val="Times New Roman"/>
      <family val="1"/>
    </font>
    <font>
      <b/>
      <i/>
      <sz val="17.75"/>
      <color indexed="11"/>
      <name val="Times New Roman"/>
      <family val="1"/>
    </font>
    <font>
      <sz val="15.25"/>
      <name val="Times New Roman"/>
      <family val="1"/>
    </font>
    <font>
      <sz val="12"/>
      <color indexed="49"/>
      <name val="Times New Roman"/>
      <family val="1"/>
    </font>
    <font>
      <i/>
      <sz val="12"/>
      <color indexed="49"/>
      <name val="Times New Roman"/>
      <family val="1"/>
    </font>
    <font>
      <b/>
      <i/>
      <sz val="12"/>
      <name val="Times New Roman"/>
      <family val="1"/>
    </font>
    <font>
      <b/>
      <i/>
      <sz val="17.25"/>
      <color indexed="49"/>
      <name val="Times New Roman"/>
      <family val="1"/>
    </font>
    <font>
      <b/>
      <sz val="72"/>
      <color indexed="49"/>
      <name val="Arial"/>
      <family val="2"/>
    </font>
    <font>
      <sz val="12"/>
      <color indexed="62"/>
      <name val="Times New Roman"/>
      <family val="1"/>
    </font>
    <font>
      <sz val="11"/>
      <name val="Courier New"/>
      <family val="3"/>
    </font>
    <font>
      <b/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1"/>
      <color indexed="5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2" fillId="0" borderId="1" xfId="0" applyFont="1" applyBorder="1" applyAlignment="1">
      <alignment horizontal="right"/>
    </xf>
    <xf numFmtId="0" fontId="33" fillId="0" borderId="1" xfId="0" applyFont="1" applyBorder="1" applyAlignment="1">
      <alignment horizontal="right"/>
    </xf>
    <xf numFmtId="0" fontId="35" fillId="0" borderId="0" xfId="20" applyAlignment="1">
      <alignment horizontal="center"/>
    </xf>
    <xf numFmtId="0" fontId="0" fillId="0" borderId="0" xfId="0" applyAlignment="1">
      <alignment horizontal="left" inden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29" fillId="2" borderId="0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37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075"/>
          <c:w val="0.97275"/>
          <c:h val="0.9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Correlation!$D$15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Correlation!$C$16:$C$23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Correlation!$D$16:$D$23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Correlation!$K$3:$K$10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Correlation!$L$3:$L$10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3242249"/>
        <c:axId val="53635922"/>
      </c:scatterChart>
      <c:valAx>
        <c:axId val="43242249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1" u="none" baseline="0"/>
                  <a:t>x</a:t>
                </a:r>
                <a:r>
                  <a:rPr lang="en-US" cap="none" sz="1150" b="1" i="1" u="none" baseline="-25000"/>
                  <a:t>i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635922"/>
        <c:crosses val="autoZero"/>
        <c:crossBetween val="midCat"/>
        <c:dispUnits/>
      </c:valAx>
      <c:valAx>
        <c:axId val="53635922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1" u="none" baseline="0"/>
                  <a:t>y</a:t>
                </a:r>
                <a:r>
                  <a:rPr lang="en-US" cap="none" sz="1150" b="1" i="1" u="none" baseline="-25000"/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2422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875"/>
          <c:w val="0.97075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'Regression (1)'!$D$2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'Regression (1)'!$C$3:$C$10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'Regression (1)'!$D$3:$D$10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'Regression (1)'!$C$3:$C$10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'Regression (1)'!$L$3:$L$10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predicted</c:v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'Regression (1)'!$C$3:$C$10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'Regression (1)'!$H$3:$H$10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2961251"/>
        <c:axId val="49542396"/>
      </c:scatterChart>
      <c:valAx>
        <c:axId val="12961251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/>
                  <a:t>x</a:t>
                </a:r>
                <a:r>
                  <a:rPr lang="en-US" cap="none" sz="1100" b="1" i="1" u="none" baseline="-25000"/>
                  <a:t>i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9542396"/>
        <c:crosses val="autoZero"/>
        <c:crossBetween val="midCat"/>
        <c:dispUnits/>
      </c:valAx>
      <c:valAx>
        <c:axId val="49542396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1" u="none" baseline="0"/>
                  <a:t>y</a:t>
                </a:r>
                <a:r>
                  <a:rPr lang="en-US" cap="none" sz="1100" b="1" i="1" u="none" baseline="-25000"/>
                  <a:t>i</a:t>
                </a:r>
              </a:p>
            </c:rich>
          </c:tx>
          <c:layout>
            <c:manualLayout>
              <c:xMode val="factor"/>
              <c:yMode val="factor"/>
              <c:x val="0.011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29612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5"/>
          <c:w val="0.9705"/>
          <c:h val="0.959"/>
        </c:manualLayout>
      </c:layout>
      <c:scatterChart>
        <c:scatterStyle val="lineMarker"/>
        <c:varyColors val="0"/>
        <c:ser>
          <c:idx val="3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solidFill>
                <a:srgbClr val="FF99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'Regression (2)'!$C$12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'Regression (2)'!$D$12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'Regression (2)'!$D$2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'Regression (2)'!$C$3:$C$10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'Regression (2)'!$D$3:$D$10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'Regression (2)'!$C$3:$C$10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'Regression (2)'!$L$3:$L$10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predicted</c:v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'Regression (2)'!$C$3:$C$10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'Regression (2)'!$H$3:$H$10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3228381"/>
        <c:axId val="53511110"/>
      </c:scatterChart>
      <c:valAx>
        <c:axId val="43228381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/>
                  <a:t>x</a:t>
                </a:r>
                <a:r>
                  <a:rPr lang="en-US" cap="none" sz="1100" b="1" i="1" u="none" baseline="-25000"/>
                  <a:t>i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3511110"/>
        <c:crosses val="autoZero"/>
        <c:crossBetween val="midCat"/>
        <c:dispUnits/>
      </c:valAx>
      <c:valAx>
        <c:axId val="53511110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1" u="none" baseline="0"/>
                  <a:t>y</a:t>
                </a:r>
                <a:r>
                  <a:rPr lang="en-US" cap="none" sz="1100" b="1" i="1" u="none" baseline="-25000"/>
                  <a:t>i</a:t>
                </a:r>
              </a:p>
            </c:rich>
          </c:tx>
          <c:layout>
            <c:manualLayout>
              <c:xMode val="factor"/>
              <c:yMode val="factor"/>
              <c:x val="0.011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32283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055"/>
          <c:w val="0.97425"/>
          <c:h val="0.9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'Regression (3)'!$D$2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'Regression (3)'!$C$3:$C$10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'Regression (3)'!$D$3:$D$10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75" b="1" i="1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'Regression (3)'!$C$3:$C$10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'Regression (3)'!$L$3:$L$10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predicted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33CCCC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25" b="1" i="1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numRef>
              <c:f>'Regression (3)'!$M$3:$M$10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'Regression (3)'!$D$3:$D$10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99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'Regression (3)'!$C$12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'Regression (3)'!$D$12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1837943"/>
        <c:axId val="39432624"/>
      </c:scatterChart>
      <c:valAx>
        <c:axId val="11837943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1" u="none" baseline="0"/>
                  <a:t>x</a:t>
                </a:r>
                <a:r>
                  <a:rPr lang="en-US" cap="none" sz="1625" b="1" i="1" u="none" baseline="-25000"/>
                  <a:t>i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/>
            </a:pPr>
          </a:p>
        </c:txPr>
        <c:crossAx val="39432624"/>
        <c:crosses val="autoZero"/>
        <c:crossBetween val="midCat"/>
        <c:dispUnits/>
      </c:valAx>
      <c:valAx>
        <c:axId val="3943262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1" u="none" baseline="0"/>
                  <a:t>y</a:t>
                </a:r>
                <a:r>
                  <a:rPr lang="en-US" cap="none" sz="1625" b="1" i="1" u="none" baseline="-25000"/>
                  <a:t>i</a:t>
                </a:r>
              </a:p>
            </c:rich>
          </c:tx>
          <c:layout>
            <c:manualLayout>
              <c:xMode val="factor"/>
              <c:yMode val="factor"/>
              <c:x val="0.01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/>
            </a:pPr>
          </a:p>
        </c:txPr>
        <c:crossAx val="118379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47625</xdr:rowOff>
    </xdr:from>
    <xdr:to>
      <xdr:col>15</xdr:col>
      <xdr:colOff>590550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4886325" y="152400"/>
        <a:ext cx="43434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18</xdr:row>
      <xdr:rowOff>38100</xdr:rowOff>
    </xdr:from>
    <xdr:to>
      <xdr:col>12</xdr:col>
      <xdr:colOff>409575</xdr:colOff>
      <xdr:row>20</xdr:row>
      <xdr:rowOff>200025</xdr:rowOff>
    </xdr:to>
    <xdr:sp>
      <xdr:nvSpPr>
        <xdr:cNvPr id="2" name="Line 2"/>
        <xdr:cNvSpPr>
          <a:spLocks/>
        </xdr:cNvSpPr>
      </xdr:nvSpPr>
      <xdr:spPr>
        <a:xfrm flipH="1" flipV="1">
          <a:off x="7219950" y="36957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</xdr:rowOff>
    </xdr:from>
    <xdr:to>
      <xdr:col>4</xdr:col>
      <xdr:colOff>523875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695450" y="1971675"/>
          <a:ext cx="514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9525</xdr:rowOff>
    </xdr:from>
    <xdr:to>
      <xdr:col>16</xdr:col>
      <xdr:colOff>257175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5172075" y="114300"/>
        <a:ext cx="40195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561975</xdr:colOff>
      <xdr:row>10</xdr:row>
      <xdr:rowOff>152400</xdr:rowOff>
    </xdr:from>
    <xdr:to>
      <xdr:col>9</xdr:col>
      <xdr:colOff>133350</xdr:colOff>
      <xdr:row>11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4438650" y="2114550"/>
          <a:ext cx="1428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0.5115</cdr:x>
      <cdr:y>0.34925</cdr:y>
    </cdr:from>
    <cdr:to>
      <cdr:x>0.62275</cdr:x>
      <cdr:y>0.41325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1190625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9900"/>
              </a:solidFill>
            </a:rPr>
            <a:t>Mean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9525</xdr:rowOff>
    </xdr:from>
    <xdr:to>
      <xdr:col>16</xdr:col>
      <xdr:colOff>257175</xdr:colOff>
      <xdr:row>17</xdr:row>
      <xdr:rowOff>76200</xdr:rowOff>
    </xdr:to>
    <xdr:graphicFrame>
      <xdr:nvGraphicFramePr>
        <xdr:cNvPr id="1" name="Chart 3"/>
        <xdr:cNvGraphicFramePr/>
      </xdr:nvGraphicFramePr>
      <xdr:xfrm>
        <a:off x="5172075" y="114300"/>
        <a:ext cx="40195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95250</xdr:rowOff>
    </xdr:from>
    <xdr:to>
      <xdr:col>16</xdr:col>
      <xdr:colOff>257175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3314700" y="95250"/>
        <a:ext cx="58769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8.57421875" style="0" customWidth="1"/>
  </cols>
  <sheetData>
    <row r="1" ht="12.75">
      <c r="H1" s="29"/>
    </row>
    <row r="2" ht="13.5" thickBot="1"/>
    <row r="3" spans="2:10" ht="12.75">
      <c r="B3" s="30"/>
      <c r="C3" s="31"/>
      <c r="D3" s="31"/>
      <c r="E3" s="31"/>
      <c r="F3" s="31"/>
      <c r="G3" s="31"/>
      <c r="H3" s="31"/>
      <c r="I3" s="31"/>
      <c r="J3" s="32"/>
    </row>
    <row r="4" spans="2:10" ht="90.75">
      <c r="B4" s="33"/>
      <c r="C4" s="34"/>
      <c r="D4" s="34"/>
      <c r="E4" s="34"/>
      <c r="F4" s="35" t="s">
        <v>36</v>
      </c>
      <c r="G4" s="34"/>
      <c r="H4" s="34"/>
      <c r="I4" s="34"/>
      <c r="J4" s="36"/>
    </row>
    <row r="5" spans="2:10" ht="90.75">
      <c r="B5" s="33"/>
      <c r="C5" s="34"/>
      <c r="D5" s="34"/>
      <c r="E5" s="34"/>
      <c r="F5" s="35" t="s">
        <v>37</v>
      </c>
      <c r="G5" s="34"/>
      <c r="H5" s="34"/>
      <c r="I5" s="34"/>
      <c r="J5" s="36"/>
    </row>
    <row r="6" spans="2:10" ht="90.75">
      <c r="B6" s="33"/>
      <c r="C6" s="34"/>
      <c r="D6" s="34"/>
      <c r="E6" s="34"/>
      <c r="F6" s="35" t="s">
        <v>38</v>
      </c>
      <c r="G6" s="34"/>
      <c r="H6" s="34"/>
      <c r="I6" s="34"/>
      <c r="J6" s="36"/>
    </row>
    <row r="7" spans="2:10" ht="13.5" thickBot="1">
      <c r="B7" s="37"/>
      <c r="C7" s="38"/>
      <c r="D7" s="38"/>
      <c r="E7" s="38"/>
      <c r="F7" s="38"/>
      <c r="G7" s="38"/>
      <c r="H7" s="38"/>
      <c r="I7" s="38"/>
      <c r="J7" s="39"/>
    </row>
    <row r="9" ht="12.75">
      <c r="F9" s="28" t="s">
        <v>39</v>
      </c>
    </row>
    <row r="10" ht="12.75">
      <c r="F10" s="25" t="s">
        <v>51</v>
      </c>
    </row>
    <row r="11" ht="12.75">
      <c r="F11" s="25" t="s">
        <v>45</v>
      </c>
    </row>
    <row r="12" ht="5.25" customHeight="1"/>
    <row r="13" ht="12.75">
      <c r="F13" s="25" t="s">
        <v>40</v>
      </c>
    </row>
  </sheetData>
  <hyperlinks>
    <hyperlink ref="F9" location="Instructions!A1" display="Instructions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2" customWidth="1"/>
    <col min="2" max="2" width="6.421875" style="3" customWidth="1"/>
    <col min="3" max="6" width="8.140625" style="2" customWidth="1"/>
    <col min="7" max="7" width="12.7109375" style="2" customWidth="1"/>
    <col min="8" max="9" width="8.57421875" style="2" customWidth="1"/>
    <col min="10" max="11" width="9.140625" style="2" customWidth="1"/>
    <col min="12" max="12" width="12.421875" style="2" customWidth="1"/>
    <col min="13" max="16384" width="9.140625" style="2" customWidth="1"/>
  </cols>
  <sheetData>
    <row r="1" ht="8.25" customHeight="1"/>
    <row r="2" spans="3:9" ht="20.25">
      <c r="C2" s="4" t="s">
        <v>0</v>
      </c>
      <c r="D2" s="4" t="s">
        <v>2</v>
      </c>
      <c r="E2" s="4" t="s">
        <v>1</v>
      </c>
      <c r="F2" s="4" t="s">
        <v>5</v>
      </c>
      <c r="G2" s="4" t="s">
        <v>10</v>
      </c>
      <c r="H2" s="4" t="s">
        <v>6</v>
      </c>
      <c r="I2" s="4" t="s">
        <v>7</v>
      </c>
    </row>
    <row r="3" spans="3:9" ht="15.75">
      <c r="C3" s="22">
        <v>23</v>
      </c>
      <c r="D3" s="22">
        <v>45</v>
      </c>
      <c r="E3" s="5">
        <f aca="true" t="shared" si="0" ref="E3:E10">C3-$C$12</f>
        <v>-4.5</v>
      </c>
      <c r="F3" s="5">
        <f aca="true" t="shared" si="1" ref="F3:F10">D3-$D$12</f>
        <v>-8</v>
      </c>
      <c r="G3" s="5">
        <f aca="true" t="shared" si="2" ref="G3:G10">E3*F3</f>
        <v>36</v>
      </c>
      <c r="H3" s="5">
        <f aca="true" t="shared" si="3" ref="H3:I10">E3^2</f>
        <v>20.25</v>
      </c>
      <c r="I3" s="5">
        <f t="shared" si="3"/>
        <v>64</v>
      </c>
    </row>
    <row r="4" spans="3:9" ht="15.75">
      <c r="C4" s="22">
        <v>25</v>
      </c>
      <c r="D4" s="22">
        <v>51</v>
      </c>
      <c r="E4" s="5">
        <f t="shared" si="0"/>
        <v>-2.5</v>
      </c>
      <c r="F4" s="5">
        <f t="shared" si="1"/>
        <v>-2</v>
      </c>
      <c r="G4" s="5">
        <f t="shared" si="2"/>
        <v>5</v>
      </c>
      <c r="H4" s="5">
        <f t="shared" si="3"/>
        <v>6.25</v>
      </c>
      <c r="I4" s="5">
        <f t="shared" si="3"/>
        <v>4</v>
      </c>
    </row>
    <row r="5" spans="3:9" ht="15.75">
      <c r="C5" s="22">
        <v>25</v>
      </c>
      <c r="D5" s="22">
        <v>46</v>
      </c>
      <c r="E5" s="5">
        <f t="shared" si="0"/>
        <v>-2.5</v>
      </c>
      <c r="F5" s="5">
        <f t="shared" si="1"/>
        <v>-7</v>
      </c>
      <c r="G5" s="5">
        <f t="shared" si="2"/>
        <v>17.5</v>
      </c>
      <c r="H5" s="5">
        <f t="shared" si="3"/>
        <v>6.25</v>
      </c>
      <c r="I5" s="5">
        <f t="shared" si="3"/>
        <v>49</v>
      </c>
    </row>
    <row r="6" spans="3:9" ht="15.75">
      <c r="C6" s="22">
        <v>26</v>
      </c>
      <c r="D6" s="22">
        <v>54</v>
      </c>
      <c r="E6" s="5">
        <f t="shared" si="0"/>
        <v>-1.5</v>
      </c>
      <c r="F6" s="5">
        <f t="shared" si="1"/>
        <v>1</v>
      </c>
      <c r="G6" s="5">
        <f t="shared" si="2"/>
        <v>-1.5</v>
      </c>
      <c r="H6" s="5">
        <f t="shared" si="3"/>
        <v>2.25</v>
      </c>
      <c r="I6" s="5">
        <f t="shared" si="3"/>
        <v>1</v>
      </c>
    </row>
    <row r="7" spans="3:9" ht="15.75">
      <c r="C7" s="22">
        <v>27</v>
      </c>
      <c r="D7" s="22">
        <v>52</v>
      </c>
      <c r="E7" s="5">
        <f t="shared" si="0"/>
        <v>-0.5</v>
      </c>
      <c r="F7" s="5">
        <f t="shared" si="1"/>
        <v>-1</v>
      </c>
      <c r="G7" s="5">
        <f t="shared" si="2"/>
        <v>0.5</v>
      </c>
      <c r="H7" s="5">
        <f t="shared" si="3"/>
        <v>0.25</v>
      </c>
      <c r="I7" s="5">
        <f t="shared" si="3"/>
        <v>1</v>
      </c>
    </row>
    <row r="8" spans="3:9" ht="15.75">
      <c r="C8" s="22">
        <v>29</v>
      </c>
      <c r="D8" s="22">
        <v>60</v>
      </c>
      <c r="E8" s="5">
        <f t="shared" si="0"/>
        <v>1.5</v>
      </c>
      <c r="F8" s="5">
        <f t="shared" si="1"/>
        <v>7</v>
      </c>
      <c r="G8" s="5">
        <f t="shared" si="2"/>
        <v>10.5</v>
      </c>
      <c r="H8" s="5">
        <f t="shared" si="3"/>
        <v>2.25</v>
      </c>
      <c r="I8" s="5">
        <f t="shared" si="3"/>
        <v>49</v>
      </c>
    </row>
    <row r="9" spans="3:9" ht="15.75">
      <c r="C9" s="22">
        <v>32</v>
      </c>
      <c r="D9" s="22">
        <v>58</v>
      </c>
      <c r="E9" s="5">
        <f t="shared" si="0"/>
        <v>4.5</v>
      </c>
      <c r="F9" s="5">
        <f t="shared" si="1"/>
        <v>5</v>
      </c>
      <c r="G9" s="5">
        <f t="shared" si="2"/>
        <v>22.5</v>
      </c>
      <c r="H9" s="5">
        <f t="shared" si="3"/>
        <v>20.25</v>
      </c>
      <c r="I9" s="5">
        <f t="shared" si="3"/>
        <v>25</v>
      </c>
    </row>
    <row r="10" spans="3:9" ht="15.75">
      <c r="C10" s="22">
        <v>33</v>
      </c>
      <c r="D10" s="22">
        <v>58</v>
      </c>
      <c r="E10" s="5">
        <f t="shared" si="0"/>
        <v>5.5</v>
      </c>
      <c r="F10" s="5">
        <f t="shared" si="1"/>
        <v>5</v>
      </c>
      <c r="G10" s="5">
        <f t="shared" si="2"/>
        <v>27.5</v>
      </c>
      <c r="H10" s="5">
        <f t="shared" si="3"/>
        <v>30.25</v>
      </c>
      <c r="I10" s="5">
        <f t="shared" si="3"/>
        <v>25</v>
      </c>
    </row>
    <row r="11" spans="2:9" ht="15.75">
      <c r="B11" s="7" t="s">
        <v>4</v>
      </c>
      <c r="C11" s="5">
        <f aca="true" t="shared" si="4" ref="C11:I11">SUM(C3:C10)</f>
        <v>220</v>
      </c>
      <c r="D11" s="5">
        <f t="shared" si="4"/>
        <v>424</v>
      </c>
      <c r="E11" s="6">
        <f t="shared" si="4"/>
        <v>0</v>
      </c>
      <c r="F11" s="5">
        <f t="shared" si="4"/>
        <v>0</v>
      </c>
      <c r="G11" s="5">
        <f t="shared" si="4"/>
        <v>118</v>
      </c>
      <c r="H11" s="5">
        <f t="shared" si="4"/>
        <v>88</v>
      </c>
      <c r="I11" s="5">
        <f t="shared" si="4"/>
        <v>218</v>
      </c>
    </row>
    <row r="12" spans="2:9" ht="16.5" thickBot="1">
      <c r="B12" s="7" t="s">
        <v>3</v>
      </c>
      <c r="C12" s="5">
        <f>AVERAGE(C3:C10)</f>
        <v>27.5</v>
      </c>
      <c r="D12" s="5">
        <f>AVERAGE(D3:D10)</f>
        <v>53</v>
      </c>
      <c r="G12" s="1"/>
      <c r="H12" s="1"/>
      <c r="I12" s="1"/>
    </row>
    <row r="13" spans="2:8" ht="16.5" thickBot="1">
      <c r="B13" s="4" t="s">
        <v>9</v>
      </c>
      <c r="C13" s="5">
        <f>COUNT(C3:C10)</f>
        <v>8</v>
      </c>
      <c r="F13" s="53" t="s">
        <v>43</v>
      </c>
      <c r="G13" s="54"/>
      <c r="H13" s="55"/>
    </row>
    <row r="14" ht="8.25" customHeight="1"/>
    <row r="15" spans="3:7" ht="20.25">
      <c r="C15" s="4" t="s">
        <v>0</v>
      </c>
      <c r="D15" s="4" t="s">
        <v>2</v>
      </c>
      <c r="E15" s="4" t="s">
        <v>11</v>
      </c>
      <c r="F15" s="4" t="s">
        <v>12</v>
      </c>
      <c r="G15" s="4" t="s">
        <v>13</v>
      </c>
    </row>
    <row r="16" spans="3:9" ht="18.75">
      <c r="C16" s="5">
        <f>C3</f>
        <v>23</v>
      </c>
      <c r="D16" s="5">
        <f aca="true" t="shared" si="5" ref="D16:D23">D3</f>
        <v>45</v>
      </c>
      <c r="E16" s="5">
        <f aca="true" t="shared" si="6" ref="E16:F23">C16^2</f>
        <v>529</v>
      </c>
      <c r="F16" s="5">
        <f t="shared" si="6"/>
        <v>2025</v>
      </c>
      <c r="G16" s="5">
        <f aca="true" t="shared" si="7" ref="G16:G23">C16*D16</f>
        <v>1035</v>
      </c>
      <c r="H16" s="1" t="s">
        <v>14</v>
      </c>
      <c r="I16" s="2">
        <f>E24-(C24^2)/C26</f>
        <v>88</v>
      </c>
    </row>
    <row r="17" spans="3:9" ht="18.75">
      <c r="C17" s="5">
        <f aca="true" t="shared" si="8" ref="C17:C23">C4</f>
        <v>25</v>
      </c>
      <c r="D17" s="5">
        <f t="shared" si="5"/>
        <v>51</v>
      </c>
      <c r="E17" s="5">
        <f t="shared" si="6"/>
        <v>625</v>
      </c>
      <c r="F17" s="5">
        <f t="shared" si="6"/>
        <v>2601</v>
      </c>
      <c r="G17" s="5">
        <f t="shared" si="7"/>
        <v>1275</v>
      </c>
      <c r="H17" s="1" t="s">
        <v>16</v>
      </c>
      <c r="I17" s="2">
        <f>F24-(D24^2)/C26</f>
        <v>218</v>
      </c>
    </row>
    <row r="18" spans="3:9" ht="18.75">
      <c r="C18" s="5">
        <f t="shared" si="8"/>
        <v>25</v>
      </c>
      <c r="D18" s="5">
        <f t="shared" si="5"/>
        <v>46</v>
      </c>
      <c r="E18" s="5">
        <f t="shared" si="6"/>
        <v>625</v>
      </c>
      <c r="F18" s="5">
        <f t="shared" si="6"/>
        <v>2116</v>
      </c>
      <c r="G18" s="5">
        <f t="shared" si="7"/>
        <v>1150</v>
      </c>
      <c r="H18" s="1" t="s">
        <v>15</v>
      </c>
      <c r="I18" s="2">
        <f>G24-C24*D24/C26</f>
        <v>118</v>
      </c>
    </row>
    <row r="19" spans="3:9" ht="15.75">
      <c r="C19" s="5">
        <f t="shared" si="8"/>
        <v>26</v>
      </c>
      <c r="D19" s="5">
        <f t="shared" si="5"/>
        <v>54</v>
      </c>
      <c r="E19" s="5">
        <f t="shared" si="6"/>
        <v>676</v>
      </c>
      <c r="F19" s="5">
        <f t="shared" si="6"/>
        <v>2916</v>
      </c>
      <c r="G19" s="5">
        <f t="shared" si="7"/>
        <v>1404</v>
      </c>
      <c r="H19" s="1" t="s">
        <v>8</v>
      </c>
      <c r="I19" s="2">
        <f>I18/SQRT(I16*I17)</f>
        <v>0.851946698830414</v>
      </c>
    </row>
    <row r="20" spans="3:7" ht="15.75">
      <c r="C20" s="5">
        <f t="shared" si="8"/>
        <v>27</v>
      </c>
      <c r="D20" s="5">
        <f t="shared" si="5"/>
        <v>52</v>
      </c>
      <c r="E20" s="5">
        <f t="shared" si="6"/>
        <v>729</v>
      </c>
      <c r="F20" s="5">
        <f t="shared" si="6"/>
        <v>2704</v>
      </c>
      <c r="G20" s="5">
        <f t="shared" si="7"/>
        <v>1404</v>
      </c>
    </row>
    <row r="21" spans="3:10" ht="16.5" thickBot="1">
      <c r="C21" s="5">
        <f t="shared" si="8"/>
        <v>29</v>
      </c>
      <c r="D21" s="5">
        <f t="shared" si="5"/>
        <v>60</v>
      </c>
      <c r="E21" s="5">
        <f t="shared" si="6"/>
        <v>841</v>
      </c>
      <c r="F21" s="5">
        <f t="shared" si="6"/>
        <v>3600</v>
      </c>
      <c r="G21" s="5">
        <f t="shared" si="7"/>
        <v>1740</v>
      </c>
      <c r="H21" s="1" t="s">
        <v>8</v>
      </c>
      <c r="I21" s="2">
        <f>PEARSON(C16:C23,D16:D23)</f>
        <v>0.851946698830414</v>
      </c>
      <c r="J21" s="3" t="s">
        <v>21</v>
      </c>
    </row>
    <row r="22" spans="3:16" ht="15.75" customHeight="1">
      <c r="C22" s="5">
        <f t="shared" si="8"/>
        <v>32</v>
      </c>
      <c r="D22" s="5">
        <f t="shared" si="5"/>
        <v>58</v>
      </c>
      <c r="E22" s="5">
        <f t="shared" si="6"/>
        <v>1024</v>
      </c>
      <c r="F22" s="5">
        <f t="shared" si="6"/>
        <v>3364</v>
      </c>
      <c r="G22" s="5">
        <f t="shared" si="7"/>
        <v>1856</v>
      </c>
      <c r="H22" s="56" t="s">
        <v>46</v>
      </c>
      <c r="I22" s="57"/>
      <c r="J22" s="57"/>
      <c r="L22" s="44" t="s">
        <v>44</v>
      </c>
      <c r="M22" s="45"/>
      <c r="N22" s="45"/>
      <c r="O22" s="45"/>
      <c r="P22" s="46"/>
    </row>
    <row r="23" spans="3:16" ht="15.75" customHeight="1">
      <c r="C23" s="5">
        <f t="shared" si="8"/>
        <v>33</v>
      </c>
      <c r="D23" s="5">
        <f t="shared" si="5"/>
        <v>58</v>
      </c>
      <c r="E23" s="5">
        <f t="shared" si="6"/>
        <v>1089</v>
      </c>
      <c r="F23" s="5">
        <f t="shared" si="6"/>
        <v>3364</v>
      </c>
      <c r="G23" s="5">
        <f t="shared" si="7"/>
        <v>1914</v>
      </c>
      <c r="H23" s="56"/>
      <c r="I23" s="57"/>
      <c r="J23" s="57"/>
      <c r="L23" s="47"/>
      <c r="M23" s="48"/>
      <c r="N23" s="48"/>
      <c r="O23" s="48"/>
      <c r="P23" s="49"/>
    </row>
    <row r="24" spans="2:16" ht="16.5" thickBot="1">
      <c r="B24" s="7" t="s">
        <v>4</v>
      </c>
      <c r="C24" s="5">
        <f>SUM(C16:C23)</f>
        <v>220</v>
      </c>
      <c r="D24" s="5">
        <f>SUM(D16:D23)</f>
        <v>424</v>
      </c>
      <c r="E24" s="6">
        <f>SUM(E16:E23)</f>
        <v>6138</v>
      </c>
      <c r="F24" s="5">
        <f>SUM(F16:F23)</f>
        <v>22690</v>
      </c>
      <c r="G24" s="5">
        <f>SUM(G16:G23)</f>
        <v>11778</v>
      </c>
      <c r="H24" s="56"/>
      <c r="I24" s="57"/>
      <c r="J24" s="57"/>
      <c r="L24" s="50"/>
      <c r="M24" s="51"/>
      <c r="N24" s="51"/>
      <c r="O24" s="51"/>
      <c r="P24" s="52"/>
    </row>
    <row r="25" spans="2:4" ht="15.75">
      <c r="B25" s="7" t="s">
        <v>3</v>
      </c>
      <c r="C25" s="5">
        <f>AVERAGE(C16:C23)</f>
        <v>27.5</v>
      </c>
      <c r="D25" s="5">
        <f>AVERAGE(D16:D23)</f>
        <v>53</v>
      </c>
    </row>
    <row r="26" spans="2:13" ht="15.75">
      <c r="B26" s="4" t="s">
        <v>9</v>
      </c>
      <c r="C26" s="5">
        <f>COUNT(C16:C23)</f>
        <v>8</v>
      </c>
      <c r="F26" s="41" t="s">
        <v>48</v>
      </c>
      <c r="G26" s="42"/>
      <c r="H26" s="42"/>
      <c r="I26" s="42"/>
      <c r="J26" s="42"/>
      <c r="K26" s="42"/>
      <c r="L26" s="42"/>
      <c r="M26" s="43"/>
    </row>
  </sheetData>
  <mergeCells count="4">
    <mergeCell ref="F26:M26"/>
    <mergeCell ref="L22:P24"/>
    <mergeCell ref="F13:H13"/>
    <mergeCell ref="H22:J24"/>
  </mergeCells>
  <printOptions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2" customWidth="1"/>
    <col min="2" max="2" width="6.421875" style="3" customWidth="1"/>
    <col min="3" max="6" width="7.28125" style="2" customWidth="1"/>
    <col min="7" max="7" width="7.7109375" style="2" customWidth="1"/>
    <col min="8" max="8" width="12.28125" style="2" customWidth="1"/>
    <col min="9" max="9" width="8.57421875" style="2" customWidth="1"/>
    <col min="10" max="11" width="9.140625" style="2" customWidth="1"/>
    <col min="12" max="12" width="12.421875" style="2" customWidth="1"/>
    <col min="13" max="16384" width="9.140625" style="2" customWidth="1"/>
  </cols>
  <sheetData>
    <row r="1" ht="8.25" customHeight="1"/>
    <row r="2" spans="3:12" ht="20.25">
      <c r="C2" s="4" t="s">
        <v>0</v>
      </c>
      <c r="D2" s="4" t="s">
        <v>2</v>
      </c>
      <c r="E2" s="4" t="s">
        <v>11</v>
      </c>
      <c r="F2" s="4" t="s">
        <v>12</v>
      </c>
      <c r="G2" s="4" t="s">
        <v>13</v>
      </c>
      <c r="H2" s="5" t="s">
        <v>24</v>
      </c>
      <c r="I2" s="4" t="s">
        <v>22</v>
      </c>
      <c r="J2" s="4" t="s">
        <v>23</v>
      </c>
      <c r="L2" s="2" t="s">
        <v>27</v>
      </c>
    </row>
    <row r="3" spans="3:12" ht="15.75">
      <c r="C3" s="5">
        <f>Correlation!C3</f>
        <v>23</v>
      </c>
      <c r="D3" s="5">
        <f>Correlation!D3</f>
        <v>45</v>
      </c>
      <c r="E3" s="5">
        <f aca="true" t="shared" si="0" ref="E3:F10">C3^2</f>
        <v>529</v>
      </c>
      <c r="F3" s="5">
        <f t="shared" si="0"/>
        <v>2025</v>
      </c>
      <c r="G3" s="5">
        <f aca="true" t="shared" si="1" ref="G3:G10">C3*D3</f>
        <v>1035</v>
      </c>
      <c r="H3" s="4">
        <f aca="true" t="shared" si="2" ref="H3:H10">$G$21+$G$22*C3</f>
        <v>43.69</v>
      </c>
      <c r="I3" s="5">
        <f aca="true" t="shared" si="3" ref="I3:I10">D3-H3</f>
        <v>1.3100000000000023</v>
      </c>
      <c r="J3" s="5">
        <f aca="true" t="shared" si="4" ref="J3:J10">I3^2</f>
        <v>1.716100000000006</v>
      </c>
      <c r="L3" s="4">
        <f aca="true" t="shared" si="5" ref="L3:L10">$D$21+$D$22*C3</f>
        <v>0</v>
      </c>
    </row>
    <row r="4" spans="3:12" ht="15.75">
      <c r="C4" s="5">
        <f>Correlation!C4</f>
        <v>25</v>
      </c>
      <c r="D4" s="5">
        <f>Correlation!D4</f>
        <v>51</v>
      </c>
      <c r="E4" s="5">
        <f t="shared" si="0"/>
        <v>625</v>
      </c>
      <c r="F4" s="5">
        <f t="shared" si="0"/>
        <v>2601</v>
      </c>
      <c r="G4" s="5">
        <f t="shared" si="1"/>
        <v>1275</v>
      </c>
      <c r="H4" s="4">
        <f t="shared" si="2"/>
        <v>45.75</v>
      </c>
      <c r="I4" s="5">
        <f t="shared" si="3"/>
        <v>5.25</v>
      </c>
      <c r="J4" s="5">
        <f t="shared" si="4"/>
        <v>27.5625</v>
      </c>
      <c r="L4" s="4">
        <f t="shared" si="5"/>
        <v>0</v>
      </c>
    </row>
    <row r="5" spans="3:13" ht="15.75">
      <c r="C5" s="5">
        <f>Correlation!C5</f>
        <v>25</v>
      </c>
      <c r="D5" s="5">
        <f>Correlation!D5</f>
        <v>46</v>
      </c>
      <c r="E5" s="5">
        <f t="shared" si="0"/>
        <v>625</v>
      </c>
      <c r="F5" s="5">
        <f t="shared" si="0"/>
        <v>2116</v>
      </c>
      <c r="G5" s="5">
        <f t="shared" si="1"/>
        <v>1150</v>
      </c>
      <c r="H5" s="4">
        <f t="shared" si="2"/>
        <v>45.75</v>
      </c>
      <c r="I5" s="5">
        <f t="shared" si="3"/>
        <v>0.25</v>
      </c>
      <c r="J5" s="5">
        <f t="shared" si="4"/>
        <v>0.0625</v>
      </c>
      <c r="L5" s="4">
        <f t="shared" si="5"/>
        <v>0</v>
      </c>
      <c r="M5" s="2">
        <v>20</v>
      </c>
    </row>
    <row r="6" spans="3:12" ht="15.75">
      <c r="C6" s="5">
        <f>Correlation!C6</f>
        <v>26</v>
      </c>
      <c r="D6" s="5">
        <f>Correlation!D6</f>
        <v>54</v>
      </c>
      <c r="E6" s="5">
        <f t="shared" si="0"/>
        <v>676</v>
      </c>
      <c r="F6" s="5">
        <f t="shared" si="0"/>
        <v>2916</v>
      </c>
      <c r="G6" s="5">
        <f t="shared" si="1"/>
        <v>1404</v>
      </c>
      <c r="H6" s="4">
        <f t="shared" si="2"/>
        <v>46.78</v>
      </c>
      <c r="I6" s="5">
        <f t="shared" si="3"/>
        <v>7.219999999999999</v>
      </c>
      <c r="J6" s="5">
        <f t="shared" si="4"/>
        <v>52.128399999999985</v>
      </c>
      <c r="L6" s="4">
        <f t="shared" si="5"/>
        <v>0</v>
      </c>
    </row>
    <row r="7" spans="3:12" ht="15.75">
      <c r="C7" s="5">
        <f>Correlation!C7</f>
        <v>27</v>
      </c>
      <c r="D7" s="5">
        <f>Correlation!D7</f>
        <v>52</v>
      </c>
      <c r="E7" s="5">
        <f t="shared" si="0"/>
        <v>729</v>
      </c>
      <c r="F7" s="5">
        <f t="shared" si="0"/>
        <v>2704</v>
      </c>
      <c r="G7" s="5">
        <f t="shared" si="1"/>
        <v>1404</v>
      </c>
      <c r="H7" s="4">
        <f t="shared" si="2"/>
        <v>47.81</v>
      </c>
      <c r="I7" s="5">
        <f t="shared" si="3"/>
        <v>4.189999999999998</v>
      </c>
      <c r="J7" s="5">
        <f t="shared" si="4"/>
        <v>17.55609999999998</v>
      </c>
      <c r="L7" s="4">
        <f t="shared" si="5"/>
        <v>0</v>
      </c>
    </row>
    <row r="8" spans="3:12" ht="15.75">
      <c r="C8" s="5">
        <f>Correlation!C8</f>
        <v>29</v>
      </c>
      <c r="D8" s="5">
        <f>Correlation!D8</f>
        <v>60</v>
      </c>
      <c r="E8" s="5">
        <f t="shared" si="0"/>
        <v>841</v>
      </c>
      <c r="F8" s="5">
        <f t="shared" si="0"/>
        <v>3600</v>
      </c>
      <c r="G8" s="5">
        <f t="shared" si="1"/>
        <v>1740</v>
      </c>
      <c r="H8" s="4">
        <f t="shared" si="2"/>
        <v>49.870000000000005</v>
      </c>
      <c r="I8" s="5">
        <f t="shared" si="3"/>
        <v>10.129999999999995</v>
      </c>
      <c r="J8" s="5">
        <f t="shared" si="4"/>
        <v>102.6168999999999</v>
      </c>
      <c r="L8" s="4">
        <f t="shared" si="5"/>
        <v>0</v>
      </c>
    </row>
    <row r="9" spans="3:12" ht="15.75">
      <c r="C9" s="5">
        <f>Correlation!C9</f>
        <v>32</v>
      </c>
      <c r="D9" s="5">
        <f>Correlation!D9</f>
        <v>58</v>
      </c>
      <c r="E9" s="5">
        <f t="shared" si="0"/>
        <v>1024</v>
      </c>
      <c r="F9" s="5">
        <f t="shared" si="0"/>
        <v>3364</v>
      </c>
      <c r="G9" s="5">
        <f t="shared" si="1"/>
        <v>1856</v>
      </c>
      <c r="H9" s="4">
        <f t="shared" si="2"/>
        <v>52.96</v>
      </c>
      <c r="I9" s="5">
        <f t="shared" si="3"/>
        <v>5.039999999999999</v>
      </c>
      <c r="J9" s="5">
        <f t="shared" si="4"/>
        <v>25.40159999999999</v>
      </c>
      <c r="L9" s="4">
        <f t="shared" si="5"/>
        <v>0</v>
      </c>
    </row>
    <row r="10" spans="3:12" ht="15.75">
      <c r="C10" s="5">
        <f>Correlation!C10</f>
        <v>33</v>
      </c>
      <c r="D10" s="5">
        <f>Correlation!D10</f>
        <v>58</v>
      </c>
      <c r="E10" s="5">
        <f t="shared" si="0"/>
        <v>1089</v>
      </c>
      <c r="F10" s="5">
        <f t="shared" si="0"/>
        <v>3364</v>
      </c>
      <c r="G10" s="5">
        <f t="shared" si="1"/>
        <v>1914</v>
      </c>
      <c r="H10" s="4">
        <f t="shared" si="2"/>
        <v>53.99</v>
      </c>
      <c r="I10" s="5">
        <f t="shared" si="3"/>
        <v>4.009999999999998</v>
      </c>
      <c r="J10" s="5">
        <f t="shared" si="4"/>
        <v>16.080099999999984</v>
      </c>
      <c r="L10" s="4">
        <f t="shared" si="5"/>
        <v>0</v>
      </c>
    </row>
    <row r="11" spans="2:10" ht="15.75">
      <c r="B11" s="7" t="s">
        <v>4</v>
      </c>
      <c r="C11" s="5">
        <f>SUM(C3:C10)</f>
        <v>220</v>
      </c>
      <c r="D11" s="5">
        <f>SUM(D3:D10)</f>
        <v>424</v>
      </c>
      <c r="E11" s="6">
        <f>SUM(E3:E10)</f>
        <v>6138</v>
      </c>
      <c r="F11" s="5">
        <f>SUM(F3:F10)</f>
        <v>22690</v>
      </c>
      <c r="G11" s="5">
        <f>SUM(G3:G10)</f>
        <v>11778</v>
      </c>
      <c r="J11" s="26">
        <f>SUM(J3:J10)</f>
        <v>243.12419999999986</v>
      </c>
    </row>
    <row r="12" spans="2:4" ht="16.5" thickBot="1">
      <c r="B12" s="7" t="s">
        <v>3</v>
      </c>
      <c r="C12" s="5">
        <f>AVERAGE(C3:C10)</f>
        <v>27.5</v>
      </c>
      <c r="D12" s="5">
        <f>AVERAGE(D3:D10)</f>
        <v>53</v>
      </c>
    </row>
    <row r="13" spans="2:9" ht="15.75">
      <c r="B13" s="4" t="s">
        <v>9</v>
      </c>
      <c r="C13" s="5">
        <f>COUNT(C3:C10)</f>
        <v>8</v>
      </c>
      <c r="H13" s="44" t="s">
        <v>41</v>
      </c>
      <c r="I13" s="46"/>
    </row>
    <row r="14" spans="8:9" ht="16.5" thickBot="1">
      <c r="H14" s="50"/>
      <c r="I14" s="52"/>
    </row>
    <row r="15" spans="3:13" ht="18.75">
      <c r="C15" s="1" t="s">
        <v>14</v>
      </c>
      <c r="D15" s="2">
        <f>E11-(C11^2)/C13</f>
        <v>88</v>
      </c>
      <c r="M15" s="2">
        <v>60</v>
      </c>
    </row>
    <row r="16" spans="3:9" ht="18.75">
      <c r="C16" s="1" t="s">
        <v>16</v>
      </c>
      <c r="D16" s="2">
        <f>F11-(D11^2)/C13</f>
        <v>218</v>
      </c>
      <c r="F16" s="1"/>
      <c r="G16" s="67" t="s">
        <v>47</v>
      </c>
      <c r="H16" s="68"/>
      <c r="I16" s="69"/>
    </row>
    <row r="17" spans="3:9" ht="18.75">
      <c r="C17" s="1" t="s">
        <v>15</v>
      </c>
      <c r="D17" s="2">
        <f>G11-C11*D11/C13</f>
        <v>118</v>
      </c>
      <c r="G17" s="70"/>
      <c r="H17" s="71"/>
      <c r="I17" s="72"/>
    </row>
    <row r="18" spans="3:4" ht="15.75">
      <c r="C18" s="1" t="s">
        <v>8</v>
      </c>
      <c r="D18" s="2">
        <f>D17/SQRT(D15*D16)</f>
        <v>0.851946698830414</v>
      </c>
    </row>
    <row r="20" spans="3:7" ht="16.5" thickBot="1">
      <c r="C20" s="14"/>
      <c r="D20" s="12"/>
      <c r="G20" s="15" t="s">
        <v>26</v>
      </c>
    </row>
    <row r="21" spans="4:16" ht="15.75">
      <c r="D21" s="12"/>
      <c r="F21" s="11" t="s">
        <v>18</v>
      </c>
      <c r="G21" s="23">
        <f>H21/2</f>
        <v>20</v>
      </c>
      <c r="H21" s="40">
        <v>40</v>
      </c>
      <c r="I21" s="8" t="s">
        <v>29</v>
      </c>
      <c r="L21" s="58" t="s">
        <v>50</v>
      </c>
      <c r="M21" s="59"/>
      <c r="N21" s="59"/>
      <c r="O21" s="59"/>
      <c r="P21" s="60"/>
    </row>
    <row r="22" spans="4:16" ht="15.75">
      <c r="D22" s="12"/>
      <c r="F22" s="11" t="s">
        <v>17</v>
      </c>
      <c r="G22" s="24">
        <f>H22/100</f>
        <v>1.03</v>
      </c>
      <c r="H22" s="40">
        <v>103</v>
      </c>
      <c r="I22" s="8" t="s">
        <v>28</v>
      </c>
      <c r="L22" s="61"/>
      <c r="M22" s="62"/>
      <c r="N22" s="62"/>
      <c r="O22" s="62"/>
      <c r="P22" s="63"/>
    </row>
    <row r="23" spans="4:16" ht="16.5" thickBot="1">
      <c r="D23" s="13"/>
      <c r="F23" s="11" t="s">
        <v>19</v>
      </c>
      <c r="G23" s="11" t="s">
        <v>20</v>
      </c>
      <c r="L23" s="64"/>
      <c r="M23" s="65"/>
      <c r="N23" s="65"/>
      <c r="O23" s="65"/>
      <c r="P23" s="66"/>
    </row>
  </sheetData>
  <mergeCells count="3">
    <mergeCell ref="L21:P23"/>
    <mergeCell ref="H13:I14"/>
    <mergeCell ref="G16:I17"/>
  </mergeCells>
  <printOptions verticalCentered="1"/>
  <pageMargins left="0.3937007874015748" right="0.3937007874015748" top="0.984251968503937" bottom="0.984251968503937" header="0.5118110236220472" footer="0.5118110236220472"/>
  <pageSetup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2" customWidth="1"/>
    <col min="2" max="2" width="6.421875" style="3" customWidth="1"/>
    <col min="3" max="6" width="7.28125" style="2" customWidth="1"/>
    <col min="7" max="7" width="7.7109375" style="2" customWidth="1"/>
    <col min="8" max="8" width="12.28125" style="2" customWidth="1"/>
    <col min="9" max="9" width="8.57421875" style="2" customWidth="1"/>
    <col min="10" max="11" width="9.140625" style="2" customWidth="1"/>
    <col min="12" max="12" width="12.421875" style="2" customWidth="1"/>
    <col min="13" max="16384" width="9.140625" style="2" customWidth="1"/>
  </cols>
  <sheetData>
    <row r="1" ht="8.25" customHeight="1"/>
    <row r="2" spans="3:12" ht="18.75">
      <c r="C2" s="4" t="s">
        <v>0</v>
      </c>
      <c r="D2" s="4" t="s">
        <v>2</v>
      </c>
      <c r="E2" s="4" t="s">
        <v>11</v>
      </c>
      <c r="F2" s="4" t="s">
        <v>12</v>
      </c>
      <c r="G2" s="4" t="s">
        <v>13</v>
      </c>
      <c r="H2" s="5" t="s">
        <v>24</v>
      </c>
      <c r="I2" s="4" t="s">
        <v>22</v>
      </c>
      <c r="J2" s="4" t="s">
        <v>23</v>
      </c>
      <c r="L2" s="2" t="s">
        <v>27</v>
      </c>
    </row>
    <row r="3" spans="3:12" ht="15.75">
      <c r="C3" s="5">
        <f>Correlation!C3</f>
        <v>23</v>
      </c>
      <c r="D3" s="5">
        <f>Correlation!D3</f>
        <v>45</v>
      </c>
      <c r="E3" s="5">
        <f>C3^2</f>
        <v>529</v>
      </c>
      <c r="F3" s="5">
        <f>D3^2</f>
        <v>2025</v>
      </c>
      <c r="G3" s="5">
        <f>C3*D3</f>
        <v>1035</v>
      </c>
      <c r="H3" s="4">
        <f>$G$21+$G$22*C3</f>
        <v>43.69</v>
      </c>
      <c r="I3" s="5">
        <f>D3-H3</f>
        <v>1.3100000000000023</v>
      </c>
      <c r="J3" s="5">
        <f>I3^2</f>
        <v>1.716100000000006</v>
      </c>
      <c r="L3" s="4">
        <f>$D$21+$D$22*C3</f>
        <v>46.96590909090909</v>
      </c>
    </row>
    <row r="4" spans="3:12" ht="15.75">
      <c r="C4" s="5">
        <f>Correlation!C4</f>
        <v>25</v>
      </c>
      <c r="D4" s="5">
        <f>Correlation!D4</f>
        <v>51</v>
      </c>
      <c r="E4" s="5">
        <f aca="true" t="shared" si="0" ref="E4:F10">C4^2</f>
        <v>625</v>
      </c>
      <c r="F4" s="5">
        <f t="shared" si="0"/>
        <v>2601</v>
      </c>
      <c r="G4" s="5">
        <f aca="true" t="shared" si="1" ref="G4:G10">C4*D4</f>
        <v>1275</v>
      </c>
      <c r="H4" s="4">
        <f aca="true" t="shared" si="2" ref="H4:H10">$G$21+$G$22*C4</f>
        <v>45.75</v>
      </c>
      <c r="I4" s="5">
        <f aca="true" t="shared" si="3" ref="I4:I10">D4-H4</f>
        <v>5.25</v>
      </c>
      <c r="J4" s="5">
        <f aca="true" t="shared" si="4" ref="J4:J10">I4^2</f>
        <v>27.5625</v>
      </c>
      <c r="L4" s="4">
        <f aca="true" t="shared" si="5" ref="L4:L10">$D$21+$D$22*C4</f>
        <v>49.64772727272727</v>
      </c>
    </row>
    <row r="5" spans="3:12" ht="15.75">
      <c r="C5" s="5">
        <f>Correlation!C5</f>
        <v>25</v>
      </c>
      <c r="D5" s="5">
        <f>Correlation!D5</f>
        <v>46</v>
      </c>
      <c r="E5" s="5">
        <f t="shared" si="0"/>
        <v>625</v>
      </c>
      <c r="F5" s="5">
        <f t="shared" si="0"/>
        <v>2116</v>
      </c>
      <c r="G5" s="5">
        <f t="shared" si="1"/>
        <v>1150</v>
      </c>
      <c r="H5" s="4">
        <f t="shared" si="2"/>
        <v>45.75</v>
      </c>
      <c r="I5" s="5">
        <f t="shared" si="3"/>
        <v>0.25</v>
      </c>
      <c r="J5" s="5">
        <f t="shared" si="4"/>
        <v>0.0625</v>
      </c>
      <c r="L5" s="4">
        <f t="shared" si="5"/>
        <v>49.64772727272727</v>
      </c>
    </row>
    <row r="6" spans="3:12" ht="15.75">
      <c r="C6" s="5">
        <f>Correlation!C6</f>
        <v>26</v>
      </c>
      <c r="D6" s="5">
        <f>Correlation!D6</f>
        <v>54</v>
      </c>
      <c r="E6" s="5">
        <f t="shared" si="0"/>
        <v>676</v>
      </c>
      <c r="F6" s="5">
        <f t="shared" si="0"/>
        <v>2916</v>
      </c>
      <c r="G6" s="5">
        <f t="shared" si="1"/>
        <v>1404</v>
      </c>
      <c r="H6" s="4">
        <f t="shared" si="2"/>
        <v>46.78</v>
      </c>
      <c r="I6" s="5">
        <f t="shared" si="3"/>
        <v>7.219999999999999</v>
      </c>
      <c r="J6" s="5">
        <f t="shared" si="4"/>
        <v>52.128399999999985</v>
      </c>
      <c r="L6" s="4">
        <f t="shared" si="5"/>
        <v>50.98863636363636</v>
      </c>
    </row>
    <row r="7" spans="3:12" ht="15.75">
      <c r="C7" s="5">
        <f>Correlation!C7</f>
        <v>27</v>
      </c>
      <c r="D7" s="5">
        <f>Correlation!D7</f>
        <v>52</v>
      </c>
      <c r="E7" s="5">
        <f t="shared" si="0"/>
        <v>729</v>
      </c>
      <c r="F7" s="5">
        <f t="shared" si="0"/>
        <v>2704</v>
      </c>
      <c r="G7" s="5">
        <f t="shared" si="1"/>
        <v>1404</v>
      </c>
      <c r="H7" s="4">
        <f t="shared" si="2"/>
        <v>47.81</v>
      </c>
      <c r="I7" s="5">
        <f t="shared" si="3"/>
        <v>4.189999999999998</v>
      </c>
      <c r="J7" s="5">
        <f t="shared" si="4"/>
        <v>17.55609999999998</v>
      </c>
      <c r="L7" s="4">
        <f t="shared" si="5"/>
        <v>52.32954545454545</v>
      </c>
    </row>
    <row r="8" spans="3:12" ht="15.75">
      <c r="C8" s="5">
        <f>Correlation!C8</f>
        <v>29</v>
      </c>
      <c r="D8" s="5">
        <f>Correlation!D8</f>
        <v>60</v>
      </c>
      <c r="E8" s="5">
        <f t="shared" si="0"/>
        <v>841</v>
      </c>
      <c r="F8" s="5">
        <f t="shared" si="0"/>
        <v>3600</v>
      </c>
      <c r="G8" s="5">
        <f t="shared" si="1"/>
        <v>1740</v>
      </c>
      <c r="H8" s="4">
        <f t="shared" si="2"/>
        <v>49.870000000000005</v>
      </c>
      <c r="I8" s="5">
        <f t="shared" si="3"/>
        <v>10.129999999999995</v>
      </c>
      <c r="J8" s="5">
        <f t="shared" si="4"/>
        <v>102.6168999999999</v>
      </c>
      <c r="L8" s="4">
        <f t="shared" si="5"/>
        <v>55.01136363636363</v>
      </c>
    </row>
    <row r="9" spans="3:12" ht="15.75">
      <c r="C9" s="5">
        <f>Correlation!C9</f>
        <v>32</v>
      </c>
      <c r="D9" s="5">
        <f>Correlation!D9</f>
        <v>58</v>
      </c>
      <c r="E9" s="5">
        <f t="shared" si="0"/>
        <v>1024</v>
      </c>
      <c r="F9" s="5">
        <f t="shared" si="0"/>
        <v>3364</v>
      </c>
      <c r="G9" s="5">
        <f t="shared" si="1"/>
        <v>1856</v>
      </c>
      <c r="H9" s="4">
        <f t="shared" si="2"/>
        <v>52.96</v>
      </c>
      <c r="I9" s="5">
        <f t="shared" si="3"/>
        <v>5.039999999999999</v>
      </c>
      <c r="J9" s="5">
        <f t="shared" si="4"/>
        <v>25.40159999999999</v>
      </c>
      <c r="L9" s="4">
        <f t="shared" si="5"/>
        <v>59.03409090909091</v>
      </c>
    </row>
    <row r="10" spans="3:12" ht="15.75">
      <c r="C10" s="5">
        <f>Correlation!C10</f>
        <v>33</v>
      </c>
      <c r="D10" s="5">
        <f>Correlation!D10</f>
        <v>58</v>
      </c>
      <c r="E10" s="5">
        <f t="shared" si="0"/>
        <v>1089</v>
      </c>
      <c r="F10" s="5">
        <f t="shared" si="0"/>
        <v>3364</v>
      </c>
      <c r="G10" s="5">
        <f t="shared" si="1"/>
        <v>1914</v>
      </c>
      <c r="H10" s="4">
        <f t="shared" si="2"/>
        <v>53.99</v>
      </c>
      <c r="I10" s="5">
        <f t="shared" si="3"/>
        <v>4.009999999999998</v>
      </c>
      <c r="J10" s="5">
        <f t="shared" si="4"/>
        <v>16.080099999999984</v>
      </c>
      <c r="L10" s="4">
        <f t="shared" si="5"/>
        <v>60.375</v>
      </c>
    </row>
    <row r="11" spans="2:10" ht="15.75">
      <c r="B11" s="7" t="s">
        <v>4</v>
      </c>
      <c r="C11" s="5">
        <f>SUM(C3:C10)</f>
        <v>220</v>
      </c>
      <c r="D11" s="5">
        <f>SUM(D3:D10)</f>
        <v>424</v>
      </c>
      <c r="E11" s="6">
        <f>SUM(E3:E10)</f>
        <v>6138</v>
      </c>
      <c r="F11" s="5">
        <f>SUM(F3:F10)</f>
        <v>22690</v>
      </c>
      <c r="G11" s="5">
        <f>SUM(G3:G10)</f>
        <v>11778</v>
      </c>
      <c r="J11" s="26">
        <f>SUM(J3:J10)</f>
        <v>243.12419999999986</v>
      </c>
    </row>
    <row r="12" spans="2:4" ht="15.75">
      <c r="B12" s="7" t="s">
        <v>3</v>
      </c>
      <c r="C12" s="27">
        <f>AVERAGE(C3:C10)</f>
        <v>27.5</v>
      </c>
      <c r="D12" s="27">
        <f>AVERAGE(D3:D10)</f>
        <v>53</v>
      </c>
    </row>
    <row r="13" spans="2:3" ht="15.75">
      <c r="B13" s="4" t="s">
        <v>9</v>
      </c>
      <c r="C13" s="5">
        <f>COUNT(C3:C10)</f>
        <v>8</v>
      </c>
    </row>
    <row r="14" ht="15.75"/>
    <row r="15" spans="3:4" ht="18.75">
      <c r="C15" s="1" t="s">
        <v>14</v>
      </c>
      <c r="D15" s="2">
        <f>E11-(C11^2)/C13</f>
        <v>88</v>
      </c>
    </row>
    <row r="16" spans="3:4" ht="18.75">
      <c r="C16" s="1" t="s">
        <v>16</v>
      </c>
      <c r="D16" s="2">
        <f>F11-(D11^2)/C13</f>
        <v>218</v>
      </c>
    </row>
    <row r="17" spans="3:4" ht="18.75">
      <c r="C17" s="1" t="s">
        <v>15</v>
      </c>
      <c r="D17" s="2">
        <f>G11-C11*D11/C13</f>
        <v>118</v>
      </c>
    </row>
    <row r="18" spans="3:4" ht="15.75">
      <c r="C18" s="1" t="s">
        <v>8</v>
      </c>
      <c r="D18" s="2">
        <f>D17/SQRT(D15*D16)</f>
        <v>0.851946698830414</v>
      </c>
    </row>
    <row r="20" spans="3:7" ht="15.75">
      <c r="C20" s="14" t="s">
        <v>25</v>
      </c>
      <c r="D20" s="12"/>
      <c r="G20" s="15" t="s">
        <v>26</v>
      </c>
    </row>
    <row r="21" spans="3:9" ht="15.75">
      <c r="C21" s="13" t="s">
        <v>18</v>
      </c>
      <c r="D21" s="12">
        <f>D12-D22*C12</f>
        <v>16.125</v>
      </c>
      <c r="G21" s="9">
        <f>'Regression (1)'!$G$21</f>
        <v>20</v>
      </c>
      <c r="I21" s="8" t="s">
        <v>29</v>
      </c>
    </row>
    <row r="22" spans="3:9" ht="15.75">
      <c r="C22" s="13" t="s">
        <v>17</v>
      </c>
      <c r="D22" s="12">
        <f>D17/D15</f>
        <v>1.3409090909090908</v>
      </c>
      <c r="G22" s="10">
        <f>'Regression (1)'!$G$22</f>
        <v>1.03</v>
      </c>
      <c r="I22" s="8" t="s">
        <v>28</v>
      </c>
    </row>
    <row r="23" spans="3:7" ht="15.75">
      <c r="C23" s="13" t="s">
        <v>19</v>
      </c>
      <c r="D23" s="13" t="s">
        <v>20</v>
      </c>
      <c r="G23" s="11" t="s">
        <v>20</v>
      </c>
    </row>
  </sheetData>
  <printOptions verticalCentered="1"/>
  <pageMargins left="0.3937007874015748" right="0.3937007874015748" top="0.984251968503937" bottom="0.984251968503937" header="0.5118110236220472" footer="0.5118110236220472"/>
  <pageSetup orientation="landscape" paperSize="9" r:id="rId4"/>
  <drawing r:id="rId3"/>
  <legacyDrawing r:id="rId2"/>
  <oleObjects>
    <oleObject progId="Equation.3" shapeId="45587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M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2" customWidth="1"/>
    <col min="2" max="2" width="6.421875" style="3" customWidth="1"/>
    <col min="3" max="6" width="7.28125" style="2" customWidth="1"/>
    <col min="7" max="7" width="7.7109375" style="2" customWidth="1"/>
    <col min="8" max="8" width="12.28125" style="2" customWidth="1"/>
    <col min="9" max="9" width="8.57421875" style="2" customWidth="1"/>
    <col min="10" max="11" width="9.140625" style="2" customWidth="1"/>
    <col min="12" max="12" width="12.421875" style="2" customWidth="1"/>
    <col min="13" max="16384" width="9.140625" style="2" customWidth="1"/>
  </cols>
  <sheetData>
    <row r="1" ht="8.25" customHeight="1"/>
    <row r="2" spans="3:13" ht="20.25">
      <c r="C2" s="4" t="s">
        <v>0</v>
      </c>
      <c r="D2" s="4" t="s">
        <v>2</v>
      </c>
      <c r="E2" s="4" t="s">
        <v>11</v>
      </c>
      <c r="F2" s="4" t="s">
        <v>12</v>
      </c>
      <c r="G2" s="4" t="s">
        <v>13</v>
      </c>
      <c r="H2" s="20"/>
      <c r="I2" s="21"/>
      <c r="J2" s="21"/>
      <c r="L2" s="2" t="s">
        <v>30</v>
      </c>
      <c r="M2" s="2" t="s">
        <v>31</v>
      </c>
    </row>
    <row r="3" spans="3:13" ht="15.75">
      <c r="C3" s="5">
        <f>Correlation!C3</f>
        <v>23</v>
      </c>
      <c r="D3" s="5">
        <f>Correlation!D3</f>
        <v>45</v>
      </c>
      <c r="E3" s="5">
        <f aca="true" t="shared" si="0" ref="E3:F10">C3^2</f>
        <v>529</v>
      </c>
      <c r="F3" s="5">
        <f t="shared" si="0"/>
        <v>2025</v>
      </c>
      <c r="G3" s="5">
        <f aca="true" t="shared" si="1" ref="G3:G10">C3*D3</f>
        <v>1035</v>
      </c>
      <c r="H3" s="21"/>
      <c r="I3" s="20"/>
      <c r="J3" s="20"/>
      <c r="L3" s="4">
        <f aca="true" t="shared" si="2" ref="L3:L10">$D$21+$D$22*C3</f>
        <v>46.96590909090909</v>
      </c>
      <c r="M3" s="4">
        <f>$F$21+$F$22*D3</f>
        <v>23.1697247706422</v>
      </c>
    </row>
    <row r="4" spans="3:13" ht="15.75">
      <c r="C4" s="5">
        <f>Correlation!C4</f>
        <v>25</v>
      </c>
      <c r="D4" s="5">
        <f>Correlation!D4</f>
        <v>51</v>
      </c>
      <c r="E4" s="5">
        <f t="shared" si="0"/>
        <v>625</v>
      </c>
      <c r="F4" s="5">
        <f t="shared" si="0"/>
        <v>2601</v>
      </c>
      <c r="G4" s="5">
        <f t="shared" si="1"/>
        <v>1275</v>
      </c>
      <c r="H4" s="21"/>
      <c r="I4" s="20"/>
      <c r="J4" s="20"/>
      <c r="L4" s="4">
        <f t="shared" si="2"/>
        <v>49.64772727272727</v>
      </c>
      <c r="M4" s="4">
        <f aca="true" t="shared" si="3" ref="M4:M10">$F$21+$F$22*D4</f>
        <v>26.41743119266055</v>
      </c>
    </row>
    <row r="5" spans="3:13" ht="15.75">
      <c r="C5" s="5">
        <f>Correlation!C5</f>
        <v>25</v>
      </c>
      <c r="D5" s="5">
        <f>Correlation!D5</f>
        <v>46</v>
      </c>
      <c r="E5" s="5">
        <f t="shared" si="0"/>
        <v>625</v>
      </c>
      <c r="F5" s="5">
        <f t="shared" si="0"/>
        <v>2116</v>
      </c>
      <c r="G5" s="5">
        <f t="shared" si="1"/>
        <v>1150</v>
      </c>
      <c r="H5" s="21"/>
      <c r="I5" s="20"/>
      <c r="J5" s="20"/>
      <c r="L5" s="4">
        <f t="shared" si="2"/>
        <v>49.64772727272727</v>
      </c>
      <c r="M5" s="4">
        <f t="shared" si="3"/>
        <v>23.711009174311926</v>
      </c>
    </row>
    <row r="6" spans="3:13" ht="15.75">
      <c r="C6" s="5">
        <f>Correlation!C6</f>
        <v>26</v>
      </c>
      <c r="D6" s="5">
        <f>Correlation!D6</f>
        <v>54</v>
      </c>
      <c r="E6" s="5">
        <f t="shared" si="0"/>
        <v>676</v>
      </c>
      <c r="F6" s="5">
        <f t="shared" si="0"/>
        <v>2916</v>
      </c>
      <c r="G6" s="5">
        <f t="shared" si="1"/>
        <v>1404</v>
      </c>
      <c r="H6" s="21"/>
      <c r="I6" s="20"/>
      <c r="J6" s="20"/>
      <c r="L6" s="4">
        <f t="shared" si="2"/>
        <v>50.98863636363636</v>
      </c>
      <c r="M6" s="4">
        <f t="shared" si="3"/>
        <v>28.041284403669724</v>
      </c>
    </row>
    <row r="7" spans="3:13" ht="15.75">
      <c r="C7" s="5">
        <f>Correlation!C7</f>
        <v>27</v>
      </c>
      <c r="D7" s="5">
        <f>Correlation!D7</f>
        <v>52</v>
      </c>
      <c r="E7" s="5">
        <f t="shared" si="0"/>
        <v>729</v>
      </c>
      <c r="F7" s="5">
        <f t="shared" si="0"/>
        <v>2704</v>
      </c>
      <c r="G7" s="5">
        <f t="shared" si="1"/>
        <v>1404</v>
      </c>
      <c r="H7" s="21"/>
      <c r="I7" s="20"/>
      <c r="J7" s="20"/>
      <c r="L7" s="4">
        <f t="shared" si="2"/>
        <v>52.32954545454545</v>
      </c>
      <c r="M7" s="4">
        <f t="shared" si="3"/>
        <v>26.958715596330276</v>
      </c>
    </row>
    <row r="8" spans="3:13" ht="15.75">
      <c r="C8" s="5">
        <f>Correlation!C8</f>
        <v>29</v>
      </c>
      <c r="D8" s="5">
        <f>Correlation!D8</f>
        <v>60</v>
      </c>
      <c r="E8" s="5">
        <f t="shared" si="0"/>
        <v>841</v>
      </c>
      <c r="F8" s="5">
        <f t="shared" si="0"/>
        <v>3600</v>
      </c>
      <c r="G8" s="5">
        <f t="shared" si="1"/>
        <v>1740</v>
      </c>
      <c r="H8" s="21"/>
      <c r="I8" s="20"/>
      <c r="J8" s="20"/>
      <c r="L8" s="4">
        <f t="shared" si="2"/>
        <v>55.01136363636363</v>
      </c>
      <c r="M8" s="4">
        <f t="shared" si="3"/>
        <v>31.288990825688074</v>
      </c>
    </row>
    <row r="9" spans="3:13" ht="15.75">
      <c r="C9" s="5">
        <f>Correlation!C9</f>
        <v>32</v>
      </c>
      <c r="D9" s="5">
        <f>Correlation!D9</f>
        <v>58</v>
      </c>
      <c r="E9" s="5">
        <f t="shared" si="0"/>
        <v>1024</v>
      </c>
      <c r="F9" s="5">
        <f t="shared" si="0"/>
        <v>3364</v>
      </c>
      <c r="G9" s="5">
        <f t="shared" si="1"/>
        <v>1856</v>
      </c>
      <c r="H9" s="21"/>
      <c r="I9" s="20"/>
      <c r="J9" s="20"/>
      <c r="L9" s="4">
        <f t="shared" si="2"/>
        <v>59.03409090909091</v>
      </c>
      <c r="M9" s="4">
        <f t="shared" si="3"/>
        <v>30.206422018348622</v>
      </c>
    </row>
    <row r="10" spans="3:13" ht="15.75">
      <c r="C10" s="5">
        <f>Correlation!C10</f>
        <v>33</v>
      </c>
      <c r="D10" s="5">
        <f>Correlation!D10</f>
        <v>58</v>
      </c>
      <c r="E10" s="5">
        <f t="shared" si="0"/>
        <v>1089</v>
      </c>
      <c r="F10" s="5">
        <f t="shared" si="0"/>
        <v>3364</v>
      </c>
      <c r="G10" s="5">
        <f t="shared" si="1"/>
        <v>1914</v>
      </c>
      <c r="H10" s="21"/>
      <c r="I10" s="20"/>
      <c r="J10" s="20"/>
      <c r="L10" s="4">
        <f t="shared" si="2"/>
        <v>60.375</v>
      </c>
      <c r="M10" s="4">
        <f t="shared" si="3"/>
        <v>30.206422018348622</v>
      </c>
    </row>
    <row r="11" spans="2:10" ht="15.75">
      <c r="B11" s="7" t="s">
        <v>4</v>
      </c>
      <c r="C11" s="5">
        <f>SUM(C3:C10)</f>
        <v>220</v>
      </c>
      <c r="D11" s="5">
        <f>SUM(D3:D10)</f>
        <v>424</v>
      </c>
      <c r="E11" s="6">
        <f>SUM(E3:E10)</f>
        <v>6138</v>
      </c>
      <c r="F11" s="5">
        <f>SUM(F3:F10)</f>
        <v>22690</v>
      </c>
      <c r="G11" s="5">
        <f>SUM(G3:G10)</f>
        <v>11778</v>
      </c>
      <c r="H11" s="20"/>
      <c r="I11" s="20"/>
      <c r="J11" s="20"/>
    </row>
    <row r="12" spans="2:10" ht="15.75">
      <c r="B12" s="7" t="s">
        <v>3</v>
      </c>
      <c r="C12" s="27">
        <f>AVERAGE(C3:C10)</f>
        <v>27.5</v>
      </c>
      <c r="D12" s="27">
        <f>AVERAGE(D3:D10)</f>
        <v>53</v>
      </c>
      <c r="H12" s="20"/>
      <c r="I12" s="20"/>
      <c r="J12" s="20"/>
    </row>
    <row r="13" spans="2:3" ht="15.75">
      <c r="B13" s="4" t="s">
        <v>9</v>
      </c>
      <c r="C13" s="5">
        <f>COUNT(C3:C10)</f>
        <v>8</v>
      </c>
    </row>
    <row r="15" spans="3:4" ht="18.75">
      <c r="C15" s="1" t="s">
        <v>14</v>
      </c>
      <c r="D15" s="2">
        <f>E11-(C11^2)/C13</f>
        <v>88</v>
      </c>
    </row>
    <row r="16" spans="3:4" ht="18.75">
      <c r="C16" s="1" t="s">
        <v>16</v>
      </c>
      <c r="D16" s="2">
        <f>F11-(D11^2)/C13</f>
        <v>218</v>
      </c>
    </row>
    <row r="17" spans="3:4" ht="18.75">
      <c r="C17" s="1" t="s">
        <v>15</v>
      </c>
      <c r="D17" s="2">
        <f>G11-C11*D11/C13</f>
        <v>118</v>
      </c>
    </row>
    <row r="18" spans="3:4" ht="15.75">
      <c r="C18" s="1" t="s">
        <v>8</v>
      </c>
      <c r="D18" s="2">
        <f>D17/SQRT(D15*D16)</f>
        <v>0.851946698830414</v>
      </c>
    </row>
    <row r="19" ht="15.75">
      <c r="C19" s="19" t="s">
        <v>35</v>
      </c>
    </row>
    <row r="20" spans="4:7" ht="15.75">
      <c r="D20" s="13" t="s">
        <v>30</v>
      </c>
      <c r="F20" s="18" t="s">
        <v>31</v>
      </c>
      <c r="G20" s="15"/>
    </row>
    <row r="21" spans="3:7" ht="15.75">
      <c r="C21" s="13" t="s">
        <v>18</v>
      </c>
      <c r="D21" s="12">
        <f>D12-D22*C12</f>
        <v>16.125</v>
      </c>
      <c r="E21" s="18" t="s">
        <v>32</v>
      </c>
      <c r="F21" s="16">
        <f>C12-F22*D12</f>
        <v>-1.1880733944954116</v>
      </c>
      <c r="G21" s="8" t="s">
        <v>29</v>
      </c>
    </row>
    <row r="22" spans="3:7" ht="15.75">
      <c r="C22" s="13" t="s">
        <v>17</v>
      </c>
      <c r="D22" s="12">
        <f>D17/D15</f>
        <v>1.3409090909090908</v>
      </c>
      <c r="E22" s="18" t="s">
        <v>33</v>
      </c>
      <c r="F22" s="17">
        <f>D17/D16</f>
        <v>0.5412844036697247</v>
      </c>
      <c r="G22" s="8" t="s">
        <v>28</v>
      </c>
    </row>
    <row r="23" spans="3:6" ht="15.75">
      <c r="C23" s="13" t="s">
        <v>19</v>
      </c>
      <c r="D23" s="13" t="s">
        <v>20</v>
      </c>
      <c r="E23" s="18" t="s">
        <v>42</v>
      </c>
      <c r="F23" s="18" t="s">
        <v>34</v>
      </c>
    </row>
  </sheetData>
  <printOptions verticalCentered="1"/>
  <pageMargins left="0.3937007874015748" right="0.3937007874015748" top="0.98425196850393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C5"/>
  <sheetViews>
    <sheetView workbookViewId="0" topLeftCell="A1">
      <selection activeCell="C5" sqref="C5"/>
    </sheetView>
  </sheetViews>
  <sheetFormatPr defaultColWidth="9.140625" defaultRowHeight="12.75"/>
  <sheetData>
    <row r="5" ht="12.75">
      <c r="C5" t="s">
        <v>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Correlation and Regresion</dc:title>
  <dc:subject>Statistics</dc:subject>
  <dc:creator>Andrew Martin, mrmartin@mymathsteacher.co.uk</dc:creator>
  <cp:keywords/>
  <dc:description/>
  <cp:lastModifiedBy>Andrew Martin</cp:lastModifiedBy>
  <cp:lastPrinted>2002-04-20T11:08:21Z</cp:lastPrinted>
  <dcterms:created xsi:type="dcterms:W3CDTF">2002-04-16T21:20:15Z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